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ee\Desktop\"/>
    </mc:Choice>
  </mc:AlternateContent>
  <xr:revisionPtr revIDLastSave="0" documentId="13_ncr:1_{32178619-8DD5-43F7-9DF4-3A207ECE42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20428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2" l="1"/>
  <c r="B28" i="2"/>
  <c r="B31" i="2" s="1"/>
  <c r="B24" i="2"/>
  <c r="B16" i="2"/>
  <c r="B35" i="2" l="1"/>
  <c r="B33" i="2"/>
  <c r="B58" i="2"/>
  <c r="C57" i="2" l="1"/>
  <c r="E57" i="2"/>
  <c r="F16" i="2" l="1"/>
  <c r="F30" i="2" l="1"/>
  <c r="F28" i="2"/>
  <c r="B68" i="2" l="1"/>
  <c r="B69" i="2" s="1"/>
  <c r="E54" i="2"/>
  <c r="C54" i="2"/>
  <c r="E53" i="2"/>
  <c r="C53" i="2"/>
  <c r="E52" i="2"/>
  <c r="C52" i="2"/>
  <c r="E51" i="2"/>
  <c r="C51" i="2"/>
  <c r="E50" i="2"/>
  <c r="C50" i="2"/>
  <c r="E47" i="2"/>
  <c r="E46" i="2"/>
  <c r="E45" i="2"/>
  <c r="E44" i="2"/>
  <c r="E43" i="2"/>
  <c r="E42" i="2"/>
  <c r="E41" i="2"/>
  <c r="C47" i="2"/>
  <c r="C46" i="2"/>
  <c r="C45" i="2"/>
  <c r="C44" i="2"/>
  <c r="C43" i="2"/>
  <c r="C42" i="2"/>
  <c r="C41" i="2"/>
  <c r="E31" i="2"/>
  <c r="E24" i="2"/>
  <c r="E16" i="2"/>
  <c r="E35" i="2" l="1"/>
  <c r="E59" i="2"/>
  <c r="E60" i="2" s="1"/>
  <c r="C59" i="2"/>
  <c r="C60" i="2" s="1"/>
  <c r="E33" i="2"/>
  <c r="F31" i="2" l="1"/>
  <c r="F24" i="2"/>
  <c r="F33" i="2" l="1"/>
  <c r="F35" i="2"/>
  <c r="E58" i="2"/>
  <c r="E61" i="2" s="1"/>
  <c r="C58" i="2"/>
  <c r="C61" i="2" s="1"/>
  <c r="B60" i="2" l="1"/>
  <c r="B61" i="2" s="1"/>
  <c r="C28" i="2"/>
  <c r="E55" i="2" l="1"/>
  <c r="E48" i="2"/>
  <c r="C55" i="2" l="1"/>
  <c r="C48" i="2"/>
  <c r="E62" i="2" l="1"/>
  <c r="C64" i="2"/>
  <c r="B48" i="2"/>
  <c r="B55" i="2"/>
  <c r="E64" i="2" l="1"/>
  <c r="C62" i="2"/>
  <c r="B62" i="2"/>
  <c r="B64" i="2"/>
  <c r="C30" i="2"/>
  <c r="C31" i="2" s="1"/>
  <c r="C24" i="2"/>
  <c r="C16" i="2"/>
  <c r="C33" i="2" l="1"/>
  <c r="C35" i="2"/>
</calcChain>
</file>

<file path=xl/sharedStrings.xml><?xml version="1.0" encoding="utf-8"?>
<sst xmlns="http://schemas.openxmlformats.org/spreadsheetml/2006/main" count="71" uniqueCount="49">
  <si>
    <t>jan–dec</t>
  </si>
  <si>
    <t>Arbetsgivaravgifter enligt lag</t>
  </si>
  <si>
    <t>Ålderspensionsavgift</t>
  </si>
  <si>
    <t>Efterlevandepensionsavgift</t>
  </si>
  <si>
    <t>Sjukförsäkringsavgift</t>
  </si>
  <si>
    <t>Arbetsskadeavgift</t>
  </si>
  <si>
    <t>Föräldraförsäkringsavgift</t>
  </si>
  <si>
    <t>Arbetsmarknadsavgift</t>
  </si>
  <si>
    <t>Allmän löneavgift</t>
  </si>
  <si>
    <t>Avtalsförsäkringar</t>
  </si>
  <si>
    <t>Tjänstegrupplivförsäkring (TGL-KL)</t>
  </si>
  <si>
    <t>Avtalsgruppsjukförsäkring (AGS-KL)</t>
  </si>
  <si>
    <t>Avgiftsbefrielseförsäkring (AFA), inkl. löneskatt</t>
  </si>
  <si>
    <t>Kollektivavtalad pension</t>
  </si>
  <si>
    <t xml:space="preserve"> + löneskatt (24,26 %)</t>
  </si>
  <si>
    <t xml:space="preserve">  + löneskatt (24,26 %)</t>
  </si>
  <si>
    <t xml:space="preserve">S:a arbetsgivaravgifter enligt lag </t>
  </si>
  <si>
    <t>S:a avtalsförsäkringar</t>
  </si>
  <si>
    <t>S:a kollektivavtalad pension</t>
  </si>
  <si>
    <t>S:a PO-pålägg</t>
  </si>
  <si>
    <t>S:a avtalsförsäkringar o kollektivavtalad pension</t>
  </si>
  <si>
    <t>Trygghetsförsäkr arbetsskada (TFA-KL)</t>
  </si>
  <si>
    <t>Förutsättningar</t>
  </si>
  <si>
    <t>Exempel med A-Kap-KL</t>
  </si>
  <si>
    <t>Månadsinkomst</t>
  </si>
  <si>
    <t>7,5 Inkomstbasbelopp</t>
  </si>
  <si>
    <t>Beräkning av förmånsbaserad pension (på del av inkomst över tak)</t>
  </si>
  <si>
    <r>
      <t xml:space="preserve">Förändringar mellan ÅR är </t>
    </r>
    <r>
      <rPr>
        <i/>
        <sz val="11"/>
        <rFont val="Calibri"/>
        <family val="2"/>
        <scheme val="minor"/>
      </rPr>
      <t>kursiverade.</t>
    </r>
  </si>
  <si>
    <t>Månadslön minus 7,5 inkomstbasbelopp gånger 30 procent.</t>
  </si>
  <si>
    <t>Omställningsförsäkring (KOM-KL)</t>
  </si>
  <si>
    <t xml:space="preserve">Förmånsbestämd del (inkomst över tak KAP-KL) </t>
  </si>
  <si>
    <t>Inkomst över tak</t>
  </si>
  <si>
    <t>Avgiftbestämd del (under tak)</t>
  </si>
  <si>
    <t xml:space="preserve">     vilket motsvarar en månadslön om</t>
  </si>
  <si>
    <t>Avd för ekonomi och styrning
Siv Stjernborg
Tfn direkt 08-452 77 51
siv.stjernborg@skr.se</t>
  </si>
  <si>
    <t>avser födda t.o.m. år:</t>
  </si>
  <si>
    <t>upp till 25 tkr/mån:</t>
  </si>
  <si>
    <t>Beslut 2022</t>
  </si>
  <si>
    <t>&lt; 44 375</t>
  </si>
  <si>
    <t>Bilaga – Exempel på differentiering av PO utifrån olika månadslöner år 2022</t>
  </si>
  <si>
    <t>Inkomstbasbelopp 2022</t>
  </si>
  <si>
    <t>Arbetsgivaravgifter för KOMMUNER år 2022 och preliminärt för år 2023</t>
  </si>
  <si>
    <t>Prel 2023</t>
  </si>
  <si>
    <t>ÅLDERSDIFFEREN-
TIERING 
2022 samt 2023</t>
  </si>
  <si>
    <t>födda 99-03 (00-04)</t>
  </si>
  <si>
    <t>Avgiftbestämd del***</t>
  </si>
  <si>
    <t>Omställningsförsäkring (KOM-KR)**</t>
  </si>
  <si>
    <t>ÅLDERSDIFFEREN-
TIERING
2022 tom 2023-03*</t>
  </si>
  <si>
    <t>–1956 (–1957)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</si>
</sst>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/>
    <xf numFmtId="0" fontId="5" fillId="0" borderId="0" xfId="0" applyFont="1" applyFill="1"/>
    <xf numFmtId="0" fontId="5" fillId="0" borderId="0" xfId="0" applyFont="1"/>
    <xf numFmtId="0" fontId="7" fillId="0" borderId="0" xfId="0" applyFont="1" applyAlignment="1"/>
    <xf numFmtId="0" fontId="3" fillId="0" borderId="0" xfId="0" applyFont="1" applyAlignment="1"/>
    <xf numFmtId="0" fontId="8" fillId="0" borderId="0" xfId="0" applyFont="1" applyAlignment="1"/>
    <xf numFmtId="0" fontId="3" fillId="0" borderId="0" xfId="0" applyFont="1" applyFill="1" applyAlignment="1"/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14" fontId="10" fillId="0" borderId="0" xfId="0" applyNumberFormat="1" applyFont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" fontId="11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2" fontId="1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1" fillId="3" borderId="0" xfId="0" applyFont="1" applyFill="1" applyAlignment="1">
      <alignment vertical="center"/>
    </xf>
    <xf numFmtId="2" fontId="11" fillId="3" borderId="0" xfId="0" applyNumberFormat="1" applyFont="1" applyFill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2" fontId="11" fillId="3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horizontal="left"/>
    </xf>
    <xf numFmtId="0" fontId="11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/>
    </xf>
    <xf numFmtId="2" fontId="11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2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3" fillId="2" borderId="2" xfId="0" applyFont="1" applyFill="1" applyBorder="1" applyAlignment="1"/>
    <xf numFmtId="2" fontId="11" fillId="2" borderId="2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/>
    <xf numFmtId="0" fontId="11" fillId="2" borderId="2" xfId="0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top" wrapText="1"/>
    </xf>
    <xf numFmtId="2" fontId="12" fillId="0" borderId="0" xfId="0" applyNumberFormat="1" applyFont="1" applyFill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2" fontId="10" fillId="0" borderId="0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38</xdr:row>
      <xdr:rowOff>0</xdr:rowOff>
    </xdr:from>
    <xdr:to>
      <xdr:col>8</xdr:col>
      <xdr:colOff>390526</xdr:colOff>
      <xdr:row>45</xdr:row>
      <xdr:rowOff>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524625" y="6886575"/>
          <a:ext cx="2095501" cy="13335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Exemplet är gjort enligt det nya pensionsavtalet A-KAP-KL som är helt avgiftsbestämt. Flertalet anställda omfattas dock av det äldre förmånsbestämda avtalet KAP-KL, vilket är betydligt svårare att beräkna schablonmässigt.</a:t>
          </a:r>
        </a:p>
      </xdr:txBody>
    </xdr:sp>
    <xdr:clientData/>
  </xdr:twoCellAnchor>
  <xdr:twoCellAnchor>
    <xdr:from>
      <xdr:col>6</xdr:col>
      <xdr:colOff>122238</xdr:colOff>
      <xdr:row>27</xdr:row>
      <xdr:rowOff>142875</xdr:rowOff>
    </xdr:from>
    <xdr:to>
      <xdr:col>8</xdr:col>
      <xdr:colOff>1096964</xdr:colOff>
      <xdr:row>35</xdr:row>
      <xdr:rowOff>535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39530" y="4963583"/>
          <a:ext cx="2419351" cy="107474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***Avgiftsbestämd del</a:t>
          </a:r>
          <a:r>
            <a:rPr lang="sv-SE" sz="1100" baseline="0"/>
            <a:t> 2022 avser:</a:t>
          </a:r>
        </a:p>
        <a:p>
          <a:r>
            <a:rPr lang="sv-SE" sz="1100" baseline="0"/>
            <a:t>KAP-KL 4,5% av pensionsgrundande lön</a:t>
          </a:r>
          <a:br>
            <a:rPr lang="sv-SE" sz="1100" baseline="0"/>
          </a:br>
          <a:endParaRPr lang="sv-SE" sz="600" baseline="0"/>
        </a:p>
        <a:p>
          <a:r>
            <a:rPr lang="sv-SE" sz="1100" baseline="0"/>
            <a:t>AKAP-KL: 4,5% av pensionsgrundande lön upp till 7,5 inkomstbasbelopp och 30% på belopp därutöver.</a:t>
          </a:r>
        </a:p>
      </xdr:txBody>
    </xdr:sp>
    <xdr:clientData/>
  </xdr:twoCellAnchor>
  <xdr:twoCellAnchor>
    <xdr:from>
      <xdr:col>6</xdr:col>
      <xdr:colOff>118533</xdr:colOff>
      <xdr:row>0</xdr:row>
      <xdr:rowOff>15881</xdr:rowOff>
    </xdr:from>
    <xdr:to>
      <xdr:col>8</xdr:col>
      <xdr:colOff>1093259</xdr:colOff>
      <xdr:row>20</xdr:row>
      <xdr:rowOff>132290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35825" y="15881"/>
          <a:ext cx="2419351" cy="377295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baseline="0"/>
            <a:t>Åldersdifferentiering</a:t>
          </a:r>
        </a:p>
        <a:p>
          <a:r>
            <a:rPr lang="sv-SE" sz="1100" u="none" baseline="0">
              <a:solidFill>
                <a:sysClr val="windowText" lastClr="000000"/>
              </a:solidFill>
            </a:rPr>
            <a:t>*</a:t>
          </a:r>
          <a:r>
            <a:rPr lang="sv-SE" sz="1100" u="sng" baseline="0">
              <a:solidFill>
                <a:sysClr val="windowText" lastClr="000000"/>
              </a:solidFill>
            </a:rPr>
            <a:t>Unga 19–23 år</a:t>
          </a:r>
        </a:p>
        <a:p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Beslut 2021-02-03: Unga 19-23 år har för perioden 1 januari 2021 t.o.m. 31 mars 2023 en tillfällig nedsättning av arbetsgivaravgifter för ersättningar som uppgår till högst 25 000 kr/mån.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Utöver detta intjänas avtalspension vilket medför att ett lämpligt PO för år 2022 blir 25,45% (19,73+0,13+5,59). Motsvarande för år 2023 blir 27,32%.</a:t>
          </a:r>
          <a:b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 ersättningar över 25 000 kr/mån utgår full arbetsgivaravgift och PO bör därför utgå enligt ordinarie principer.</a:t>
          </a:r>
          <a:endParaRPr lang="sv-SE">
            <a:effectLst/>
          </a:endParaRPr>
        </a:p>
        <a:p>
          <a:endParaRPr lang="sv-SE" sz="600" u="sng" baseline="0">
            <a:effectLst/>
          </a:endParaRPr>
        </a:p>
        <a:p>
          <a:r>
            <a:rPr lang="sv-SE" sz="1100" u="sng" baseline="0"/>
            <a:t>Ungdomar 15–18 år</a:t>
          </a:r>
        </a:p>
        <a:p>
          <a:r>
            <a:rPr lang="sv-SE" sz="1100" u="none" baseline="0"/>
            <a:t>För ungdomar mellan 15–18 år betalas enbart pensionsavgiften om 10,21% på inkomster upp till 25 000 kr/månad. Utöver detta intjänas avtalspension vilket medför att ett lämpligt PO blir 15,93% (10,21+0,13+5,59).</a:t>
          </a:r>
        </a:p>
      </xdr:txBody>
    </xdr:sp>
    <xdr:clientData/>
  </xdr:twoCellAnchor>
  <xdr:twoCellAnchor>
    <xdr:from>
      <xdr:col>6</xdr:col>
      <xdr:colOff>121180</xdr:colOff>
      <xdr:row>20</xdr:row>
      <xdr:rowOff>158754</xdr:rowOff>
    </xdr:from>
    <xdr:to>
      <xdr:col>8</xdr:col>
      <xdr:colOff>1095906</xdr:colOff>
      <xdr:row>27</xdr:row>
      <xdr:rowOff>116421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A107EEE5-1F1C-4C5B-ABE4-82C9BE812531}"/>
            </a:ext>
          </a:extLst>
        </xdr:cNvPr>
        <xdr:cNvSpPr txBox="1"/>
      </xdr:nvSpPr>
      <xdr:spPr>
        <a:xfrm>
          <a:off x="7238472" y="3815296"/>
          <a:ext cx="2419351" cy="112183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**Omställningsförsäkring (KOM-KR)</a:t>
          </a:r>
          <a:br>
            <a:rPr lang="sv-SE" sz="1100" baseline="0"/>
          </a:br>
          <a:r>
            <a:rPr lang="sv-SE" sz="1100" baseline="0"/>
            <a:t>From 2023 debiteras premie om 0,25% av totala lönesumman (0,15 %+0,10%). </a:t>
          </a:r>
        </a:p>
        <a:p>
          <a:r>
            <a:rPr lang="sv-SE" sz="1100" baseline="0"/>
            <a:t>Sedan återfås 0,15% som en ersättning från staten. </a:t>
          </a:r>
          <a:br>
            <a:rPr lang="sv-SE" sz="1100" baseline="0"/>
          </a:br>
          <a:r>
            <a:rPr lang="sv-SE" sz="1100" baseline="0"/>
            <a:t>Nettoeffekten blir därigenom 0,10%.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view="pageLayout" zoomScale="120" zoomScaleNormal="130" zoomScalePageLayoutView="120" workbookViewId="0"/>
  </sheetViews>
  <sheetFormatPr defaultColWidth="9.1796875" defaultRowHeight="14.5" x14ac:dyDescent="0.35"/>
  <cols>
    <col min="1" max="1" width="38.7265625" style="9" customWidth="1"/>
    <col min="2" max="3" width="14.54296875" style="9" customWidth="1"/>
    <col min="4" max="4" width="2.7265625" style="9" customWidth="1"/>
    <col min="5" max="6" width="14.453125" style="9" customWidth="1"/>
    <col min="7" max="7" width="2.7265625" style="9" customWidth="1"/>
    <col min="8" max="9" width="17.54296875" style="9" customWidth="1"/>
    <col min="10" max="10" width="15.7265625" style="9" customWidth="1"/>
    <col min="11" max="16384" width="9.1796875" style="9"/>
  </cols>
  <sheetData>
    <row r="1" spans="1:10" x14ac:dyDescent="0.35">
      <c r="A1" s="6" t="s">
        <v>41</v>
      </c>
      <c r="B1" s="1"/>
      <c r="C1" s="7"/>
      <c r="D1" s="7"/>
      <c r="E1" s="7"/>
      <c r="F1" s="7"/>
      <c r="G1" s="7"/>
      <c r="H1" s="2"/>
      <c r="I1" s="2"/>
      <c r="J1" s="8"/>
    </row>
    <row r="2" spans="1:10" ht="4" customHeight="1" x14ac:dyDescent="0.35">
      <c r="A2" s="6"/>
      <c r="B2" s="1"/>
      <c r="C2" s="7"/>
      <c r="D2" s="7"/>
      <c r="E2" s="7"/>
      <c r="F2" s="7"/>
      <c r="G2" s="7"/>
      <c r="H2" s="2"/>
      <c r="I2" s="2"/>
      <c r="J2" s="8"/>
    </row>
    <row r="3" spans="1:10" x14ac:dyDescent="0.35">
      <c r="A3" s="10" t="s">
        <v>27</v>
      </c>
      <c r="B3" s="1"/>
      <c r="C3" s="7"/>
      <c r="D3" s="7"/>
      <c r="E3" s="7"/>
      <c r="F3" s="7"/>
      <c r="G3" s="7"/>
      <c r="H3" s="2"/>
      <c r="I3" s="2"/>
      <c r="J3" s="8"/>
    </row>
    <row r="4" spans="1:10" ht="4" customHeight="1" x14ac:dyDescent="0.35">
      <c r="A4" s="11"/>
      <c r="B4" s="1"/>
      <c r="C4" s="7"/>
      <c r="D4" s="7"/>
      <c r="E4" s="12"/>
      <c r="F4" s="13"/>
      <c r="G4" s="13"/>
      <c r="H4" s="14"/>
      <c r="I4" s="14"/>
      <c r="J4" s="15"/>
    </row>
    <row r="5" spans="1:10" ht="42" x14ac:dyDescent="0.35">
      <c r="A5" s="16" t="s">
        <v>34</v>
      </c>
      <c r="B5" s="17" t="s">
        <v>37</v>
      </c>
      <c r="C5" s="17" t="s">
        <v>42</v>
      </c>
      <c r="D5" s="30"/>
      <c r="E5" s="58" t="s">
        <v>43</v>
      </c>
      <c r="F5" s="68" t="s">
        <v>47</v>
      </c>
      <c r="G5" s="47"/>
      <c r="H5" s="71"/>
      <c r="I5" s="71"/>
    </row>
    <row r="6" spans="1:10" x14ac:dyDescent="0.35">
      <c r="A6" s="18"/>
      <c r="B6" s="19">
        <v>44551</v>
      </c>
      <c r="C6" s="19">
        <v>44679</v>
      </c>
      <c r="D6" s="30"/>
      <c r="E6" s="59" t="s">
        <v>35</v>
      </c>
      <c r="F6" s="59" t="s">
        <v>36</v>
      </c>
      <c r="G6" s="47"/>
      <c r="H6" s="48"/>
    </row>
    <row r="7" spans="1:10" x14ac:dyDescent="0.35">
      <c r="A7" s="18"/>
      <c r="B7" s="20" t="s">
        <v>0</v>
      </c>
      <c r="C7" s="20" t="s">
        <v>0</v>
      </c>
      <c r="D7" s="44"/>
      <c r="E7" s="60" t="s">
        <v>48</v>
      </c>
      <c r="F7" s="60" t="s">
        <v>44</v>
      </c>
      <c r="G7" s="49"/>
      <c r="H7" s="50"/>
    </row>
    <row r="8" spans="1:10" x14ac:dyDescent="0.35">
      <c r="A8" s="21" t="s">
        <v>1</v>
      </c>
      <c r="B8" s="23"/>
      <c r="C8" s="23"/>
      <c r="D8" s="15"/>
      <c r="E8" s="61"/>
      <c r="F8" s="61"/>
      <c r="G8" s="51"/>
      <c r="H8" s="52"/>
    </row>
    <row r="9" spans="1:10" x14ac:dyDescent="0.35">
      <c r="A9" s="57" t="s">
        <v>2</v>
      </c>
      <c r="B9" s="24">
        <v>10.210000000000001</v>
      </c>
      <c r="C9" s="24">
        <v>10.210000000000001</v>
      </c>
      <c r="D9" s="30"/>
      <c r="E9" s="62">
        <v>10.210000000000001</v>
      </c>
      <c r="F9" s="62">
        <v>10.210000000000001</v>
      </c>
      <c r="G9" s="47"/>
      <c r="H9" s="47"/>
    </row>
    <row r="10" spans="1:10" x14ac:dyDescent="0.35">
      <c r="A10" s="23" t="s">
        <v>3</v>
      </c>
      <c r="B10" s="24">
        <v>0.6</v>
      </c>
      <c r="C10" s="24">
        <v>0.6</v>
      </c>
      <c r="D10" s="30"/>
      <c r="E10" s="62">
        <v>0</v>
      </c>
      <c r="F10" s="62">
        <v>0.27</v>
      </c>
      <c r="G10" s="47"/>
      <c r="H10" s="47"/>
    </row>
    <row r="11" spans="1:10" x14ac:dyDescent="0.35">
      <c r="A11" s="23" t="s">
        <v>4</v>
      </c>
      <c r="B11" s="24">
        <v>3.55</v>
      </c>
      <c r="C11" s="24">
        <v>3.55</v>
      </c>
      <c r="D11" s="30"/>
      <c r="E11" s="62">
        <v>0</v>
      </c>
      <c r="F11" s="62">
        <v>1.59</v>
      </c>
      <c r="G11" s="47"/>
      <c r="H11" s="47"/>
    </row>
    <row r="12" spans="1:10" x14ac:dyDescent="0.35">
      <c r="A12" s="23" t="s">
        <v>5</v>
      </c>
      <c r="B12" s="24">
        <v>0.2</v>
      </c>
      <c r="C12" s="24">
        <v>0.2</v>
      </c>
      <c r="D12" s="30"/>
      <c r="E12" s="62">
        <v>0</v>
      </c>
      <c r="F12" s="62">
        <v>0.09</v>
      </c>
      <c r="G12" s="47"/>
      <c r="H12" s="47"/>
    </row>
    <row r="13" spans="1:10" x14ac:dyDescent="0.35">
      <c r="A13" s="23" t="s">
        <v>6</v>
      </c>
      <c r="B13" s="24">
        <v>2.6</v>
      </c>
      <c r="C13" s="24">
        <v>2.6</v>
      </c>
      <c r="D13" s="30"/>
      <c r="E13" s="62">
        <v>0</v>
      </c>
      <c r="F13" s="62">
        <v>1.17</v>
      </c>
      <c r="G13" s="47"/>
      <c r="H13" s="47"/>
    </row>
    <row r="14" spans="1:10" x14ac:dyDescent="0.35">
      <c r="A14" s="23" t="s">
        <v>7</v>
      </c>
      <c r="B14" s="24">
        <v>2.64</v>
      </c>
      <c r="C14" s="24">
        <v>2.64</v>
      </c>
      <c r="D14" s="30"/>
      <c r="E14" s="62">
        <v>0</v>
      </c>
      <c r="F14" s="62">
        <v>1.18</v>
      </c>
      <c r="G14" s="47"/>
      <c r="H14" s="47"/>
    </row>
    <row r="15" spans="1:10" x14ac:dyDescent="0.35">
      <c r="A15" s="26" t="s">
        <v>8</v>
      </c>
      <c r="B15" s="27">
        <v>11.62</v>
      </c>
      <c r="C15" s="27">
        <v>11.62</v>
      </c>
      <c r="D15" s="32"/>
      <c r="E15" s="63">
        <v>0</v>
      </c>
      <c r="F15" s="63">
        <v>5.22</v>
      </c>
      <c r="G15" s="47"/>
      <c r="H15" s="47"/>
    </row>
    <row r="16" spans="1:10" x14ac:dyDescent="0.35">
      <c r="A16" s="21" t="s">
        <v>16</v>
      </c>
      <c r="B16" s="29">
        <f t="shared" ref="B16" si="0">SUM(B9:B15)</f>
        <v>31.42</v>
      </c>
      <c r="C16" s="29">
        <f t="shared" ref="C16" si="1">SUM(C9:C15)</f>
        <v>31.42</v>
      </c>
      <c r="D16" s="34"/>
      <c r="E16" s="64">
        <f>SUM(E9:E15)</f>
        <v>10.210000000000001</v>
      </c>
      <c r="F16" s="64">
        <f>SUM(F9:F15)</f>
        <v>19.73</v>
      </c>
      <c r="G16" s="48"/>
      <c r="H16" s="48"/>
    </row>
    <row r="17" spans="1:8" ht="4" customHeight="1" x14ac:dyDescent="0.35">
      <c r="D17" s="45"/>
      <c r="E17" s="65"/>
      <c r="F17" s="65"/>
      <c r="G17" s="53"/>
      <c r="H17" s="54"/>
    </row>
    <row r="18" spans="1:8" x14ac:dyDescent="0.35">
      <c r="A18" s="21" t="s">
        <v>9</v>
      </c>
      <c r="B18" s="22"/>
      <c r="C18" s="22"/>
      <c r="D18" s="46"/>
      <c r="E18" s="66"/>
      <c r="F18" s="66"/>
      <c r="G18" s="55"/>
      <c r="H18" s="47"/>
    </row>
    <row r="19" spans="1:8" x14ac:dyDescent="0.35">
      <c r="A19" s="23" t="s">
        <v>46</v>
      </c>
      <c r="B19" s="24">
        <v>0.1</v>
      </c>
      <c r="C19" s="24">
        <v>0.1</v>
      </c>
      <c r="D19" s="30"/>
      <c r="E19" s="62">
        <v>0</v>
      </c>
      <c r="F19" s="62">
        <v>0.1</v>
      </c>
      <c r="G19" s="47"/>
      <c r="H19" s="47"/>
    </row>
    <row r="20" spans="1:8" x14ac:dyDescent="0.35">
      <c r="A20" s="23" t="s">
        <v>10</v>
      </c>
      <c r="B20" s="30">
        <v>0.02</v>
      </c>
      <c r="C20" s="30">
        <v>0.02</v>
      </c>
      <c r="D20" s="30"/>
      <c r="E20" s="62">
        <v>0</v>
      </c>
      <c r="F20" s="62">
        <v>0.02</v>
      </c>
      <c r="G20" s="47"/>
      <c r="H20" s="47"/>
    </row>
    <row r="21" spans="1:8" x14ac:dyDescent="0.35">
      <c r="A21" s="23" t="s">
        <v>11</v>
      </c>
      <c r="B21" s="24">
        <v>0</v>
      </c>
      <c r="C21" s="24">
        <v>0</v>
      </c>
      <c r="D21" s="30"/>
      <c r="E21" s="62">
        <v>0</v>
      </c>
      <c r="F21" s="62">
        <v>0</v>
      </c>
      <c r="G21" s="47"/>
      <c r="H21" s="47"/>
    </row>
    <row r="22" spans="1:8" x14ac:dyDescent="0.35">
      <c r="A22" s="23" t="s">
        <v>21</v>
      </c>
      <c r="B22" s="24">
        <v>0.01</v>
      </c>
      <c r="C22" s="24">
        <v>0.01</v>
      </c>
      <c r="D22" s="30"/>
      <c r="E22" s="62">
        <v>0.01</v>
      </c>
      <c r="F22" s="62">
        <v>0.01</v>
      </c>
      <c r="G22" s="47"/>
      <c r="H22" s="47"/>
    </row>
    <row r="23" spans="1:8" x14ac:dyDescent="0.35">
      <c r="A23" s="31" t="s">
        <v>12</v>
      </c>
      <c r="B23" s="32">
        <v>0</v>
      </c>
      <c r="C23" s="32">
        <v>0</v>
      </c>
      <c r="D23" s="32"/>
      <c r="E23" s="63">
        <v>0</v>
      </c>
      <c r="F23" s="63">
        <v>0</v>
      </c>
      <c r="G23" s="47"/>
      <c r="H23" s="47"/>
    </row>
    <row r="24" spans="1:8" x14ac:dyDescent="0.35">
      <c r="A24" s="21" t="s">
        <v>17</v>
      </c>
      <c r="B24" s="29">
        <f t="shared" ref="B24" si="2">SUM(B19:B23)</f>
        <v>0.13</v>
      </c>
      <c r="C24" s="29">
        <f t="shared" ref="C24" si="3">SUM(C19:C23)</f>
        <v>0.13</v>
      </c>
      <c r="D24" s="34"/>
      <c r="E24" s="64">
        <f t="shared" ref="E24" si="4">SUM(E19:E23)</f>
        <v>0.01</v>
      </c>
      <c r="F24" s="64">
        <f t="shared" ref="F24" si="5">SUM(F19:F23)</f>
        <v>0.13</v>
      </c>
      <c r="G24" s="48"/>
      <c r="H24" s="48"/>
    </row>
    <row r="25" spans="1:8" ht="4" customHeight="1" x14ac:dyDescent="0.35">
      <c r="A25" s="21"/>
      <c r="B25" s="29"/>
      <c r="C25" s="29"/>
      <c r="D25" s="34"/>
      <c r="E25" s="64"/>
      <c r="F25" s="64"/>
      <c r="G25" s="48"/>
      <c r="H25" s="48"/>
    </row>
    <row r="26" spans="1:8" x14ac:dyDescent="0.35">
      <c r="A26" s="21" t="s">
        <v>13</v>
      </c>
      <c r="B26" s="22"/>
      <c r="C26" s="22"/>
      <c r="D26" s="35"/>
      <c r="E26" s="66"/>
      <c r="F26" s="66"/>
      <c r="G26" s="56"/>
      <c r="H26" s="56"/>
    </row>
    <row r="27" spans="1:8" x14ac:dyDescent="0.35">
      <c r="A27" s="23" t="s">
        <v>45</v>
      </c>
      <c r="B27" s="25">
        <v>5</v>
      </c>
      <c r="C27" s="25">
        <v>6.6</v>
      </c>
      <c r="D27" s="30"/>
      <c r="E27" s="62">
        <v>4.5</v>
      </c>
      <c r="F27" s="62">
        <v>4.5</v>
      </c>
      <c r="G27" s="47"/>
      <c r="H27" s="47"/>
    </row>
    <row r="28" spans="1:8" x14ac:dyDescent="0.35">
      <c r="A28" s="23" t="s">
        <v>14</v>
      </c>
      <c r="B28" s="25">
        <f>0.2426*B27</f>
        <v>1.2130000000000001</v>
      </c>
      <c r="C28" s="25">
        <f>0.2426*C27</f>
        <v>1.6011599999999999</v>
      </c>
      <c r="D28" s="30"/>
      <c r="E28" s="62">
        <v>1.0900000000000001</v>
      </c>
      <c r="F28" s="62">
        <f>0.2426*F27</f>
        <v>1.0917000000000001</v>
      </c>
      <c r="G28" s="47"/>
      <c r="H28" s="47"/>
    </row>
    <row r="29" spans="1:8" x14ac:dyDescent="0.35">
      <c r="A29" s="23" t="s">
        <v>30</v>
      </c>
      <c r="B29" s="69">
        <v>1.2</v>
      </c>
      <c r="C29" s="69">
        <v>2.41</v>
      </c>
      <c r="D29" s="30"/>
      <c r="E29" s="62">
        <v>0</v>
      </c>
      <c r="F29" s="62">
        <v>0</v>
      </c>
      <c r="G29" s="47"/>
      <c r="H29" s="47"/>
    </row>
    <row r="30" spans="1:8" x14ac:dyDescent="0.35">
      <c r="A30" s="26" t="s">
        <v>15</v>
      </c>
      <c r="B30" s="28">
        <f>0.2426*B29</f>
        <v>0.29111999999999999</v>
      </c>
      <c r="C30" s="28">
        <f>0.2426*C29</f>
        <v>0.58466600000000002</v>
      </c>
      <c r="D30" s="32"/>
      <c r="E30" s="63">
        <v>0</v>
      </c>
      <c r="F30" s="63">
        <f>0.2426*F29</f>
        <v>0</v>
      </c>
      <c r="G30" s="47"/>
      <c r="H30" s="47"/>
    </row>
    <row r="31" spans="1:8" x14ac:dyDescent="0.35">
      <c r="A31" s="21" t="s">
        <v>18</v>
      </c>
      <c r="B31" s="70">
        <f t="shared" ref="B31" si="6">SUM(B27:B30)</f>
        <v>7.7041200000000005</v>
      </c>
      <c r="C31" s="70">
        <f t="shared" ref="C31" si="7">SUM(C27:C30)</f>
        <v>11.195826</v>
      </c>
      <c r="D31" s="34"/>
      <c r="E31" s="64">
        <f t="shared" ref="E31" si="8">SUM(E27:E30)</f>
        <v>5.59</v>
      </c>
      <c r="F31" s="64">
        <f t="shared" ref="F31" si="9">SUM(F27:F30)</f>
        <v>5.5917000000000003</v>
      </c>
      <c r="G31" s="48"/>
      <c r="H31" s="48"/>
    </row>
    <row r="32" spans="1:8" ht="4" customHeight="1" x14ac:dyDescent="0.35">
      <c r="A32" s="21"/>
      <c r="B32" s="29"/>
      <c r="C32" s="29"/>
      <c r="D32" s="34"/>
      <c r="E32" s="64"/>
      <c r="F32" s="64"/>
      <c r="G32" s="48"/>
      <c r="H32" s="48"/>
    </row>
    <row r="33" spans="1:8" x14ac:dyDescent="0.35">
      <c r="A33" s="33" t="s">
        <v>20</v>
      </c>
      <c r="B33" s="70">
        <f>+B24+B31</f>
        <v>7.8341200000000004</v>
      </c>
      <c r="C33" s="70">
        <f>+C24+C31</f>
        <v>11.325826000000001</v>
      </c>
      <c r="D33" s="34"/>
      <c r="E33" s="64">
        <f t="shared" ref="E33" si="10">+E24+E31</f>
        <v>5.6</v>
      </c>
      <c r="F33" s="64">
        <f t="shared" ref="F33" si="11">+F24+F31</f>
        <v>5.7217000000000002</v>
      </c>
      <c r="G33" s="48"/>
      <c r="H33" s="48"/>
    </row>
    <row r="34" spans="1:8" ht="4" customHeight="1" x14ac:dyDescent="0.35">
      <c r="A34" s="33"/>
      <c r="B34" s="29"/>
      <c r="C34" s="29"/>
      <c r="D34" s="34"/>
      <c r="E34" s="67"/>
      <c r="F34" s="67"/>
      <c r="G34" s="48"/>
      <c r="H34" s="48"/>
    </row>
    <row r="35" spans="1:8" x14ac:dyDescent="0.35">
      <c r="A35" s="21" t="s">
        <v>19</v>
      </c>
      <c r="B35" s="70">
        <f>B16+B24+B31</f>
        <v>39.25412</v>
      </c>
      <c r="C35" s="70">
        <f>C16+C24+C31</f>
        <v>42.745826000000001</v>
      </c>
      <c r="D35" s="34"/>
      <c r="E35" s="64">
        <f>+E16+E24+E31</f>
        <v>15.81</v>
      </c>
      <c r="F35" s="64">
        <f>+F16+F24+F31</f>
        <v>25.451699999999999</v>
      </c>
      <c r="G35" s="48"/>
      <c r="H35" s="48"/>
    </row>
    <row r="36" spans="1:8" x14ac:dyDescent="0.35">
      <c r="A36" s="3" t="s">
        <v>39</v>
      </c>
    </row>
    <row r="37" spans="1:8" x14ac:dyDescent="0.35">
      <c r="A37" s="9" t="s">
        <v>23</v>
      </c>
    </row>
    <row r="38" spans="1:8" ht="6" customHeight="1" x14ac:dyDescent="0.35"/>
    <row r="39" spans="1:8" x14ac:dyDescent="0.35">
      <c r="A39" s="3" t="s">
        <v>24</v>
      </c>
      <c r="B39" s="4" t="s">
        <v>38</v>
      </c>
      <c r="C39" s="5">
        <v>50000</v>
      </c>
      <c r="D39" s="4"/>
      <c r="E39" s="5">
        <v>55000</v>
      </c>
    </row>
    <row r="40" spans="1:8" x14ac:dyDescent="0.35">
      <c r="A40" s="21" t="s">
        <v>1</v>
      </c>
    </row>
    <row r="41" spans="1:8" x14ac:dyDescent="0.35">
      <c r="A41" s="23" t="s">
        <v>2</v>
      </c>
      <c r="B41" s="24">
        <v>10.210000000000001</v>
      </c>
      <c r="C41" s="24">
        <f>B41</f>
        <v>10.210000000000001</v>
      </c>
      <c r="D41" s="24"/>
      <c r="E41" s="24">
        <f>B41</f>
        <v>10.210000000000001</v>
      </c>
    </row>
    <row r="42" spans="1:8" x14ac:dyDescent="0.35">
      <c r="A42" s="23" t="s">
        <v>3</v>
      </c>
      <c r="B42" s="24">
        <v>0.6</v>
      </c>
      <c r="C42" s="24">
        <f t="shared" ref="C42:C47" si="12">B42</f>
        <v>0.6</v>
      </c>
      <c r="D42" s="24"/>
      <c r="E42" s="24">
        <f t="shared" ref="E42:E47" si="13">B42</f>
        <v>0.6</v>
      </c>
    </row>
    <row r="43" spans="1:8" x14ac:dyDescent="0.35">
      <c r="A43" s="23" t="s">
        <v>4</v>
      </c>
      <c r="B43" s="24">
        <v>3.55</v>
      </c>
      <c r="C43" s="24">
        <f t="shared" si="12"/>
        <v>3.55</v>
      </c>
      <c r="D43" s="25"/>
      <c r="E43" s="24">
        <f t="shared" si="13"/>
        <v>3.55</v>
      </c>
    </row>
    <row r="44" spans="1:8" x14ac:dyDescent="0.35">
      <c r="A44" s="23" t="s">
        <v>5</v>
      </c>
      <c r="B44" s="24">
        <v>0.2</v>
      </c>
      <c r="C44" s="24">
        <f t="shared" si="12"/>
        <v>0.2</v>
      </c>
      <c r="D44" s="24"/>
      <c r="E44" s="24">
        <f t="shared" si="13"/>
        <v>0.2</v>
      </c>
    </row>
    <row r="45" spans="1:8" x14ac:dyDescent="0.35">
      <c r="A45" s="23" t="s">
        <v>6</v>
      </c>
      <c r="B45" s="24">
        <v>2.6</v>
      </c>
      <c r="C45" s="24">
        <f t="shared" si="12"/>
        <v>2.6</v>
      </c>
      <c r="D45" s="24"/>
      <c r="E45" s="24">
        <f t="shared" si="13"/>
        <v>2.6</v>
      </c>
    </row>
    <row r="46" spans="1:8" x14ac:dyDescent="0.35">
      <c r="A46" s="23" t="s">
        <v>7</v>
      </c>
      <c r="B46" s="24">
        <v>2.64</v>
      </c>
      <c r="C46" s="24">
        <f t="shared" si="12"/>
        <v>2.64</v>
      </c>
      <c r="D46" s="25"/>
      <c r="E46" s="24">
        <f t="shared" si="13"/>
        <v>2.64</v>
      </c>
    </row>
    <row r="47" spans="1:8" x14ac:dyDescent="0.35">
      <c r="A47" s="26" t="s">
        <v>8</v>
      </c>
      <c r="B47" s="27">
        <v>11.62</v>
      </c>
      <c r="C47" s="27">
        <f t="shared" si="12"/>
        <v>11.62</v>
      </c>
      <c r="D47" s="28"/>
      <c r="E47" s="27">
        <f t="shared" si="13"/>
        <v>11.62</v>
      </c>
    </row>
    <row r="48" spans="1:8" x14ac:dyDescent="0.35">
      <c r="A48" s="21" t="s">
        <v>16</v>
      </c>
      <c r="B48" s="29">
        <f>SUM(B41:B47)</f>
        <v>31.42</v>
      </c>
      <c r="C48" s="29">
        <f t="shared" ref="C48" si="14">SUM(C41:C47)</f>
        <v>31.42</v>
      </c>
      <c r="D48" s="29"/>
      <c r="E48" s="29">
        <f>SUM(E41:E47)</f>
        <v>31.42</v>
      </c>
    </row>
    <row r="49" spans="1:5" x14ac:dyDescent="0.35">
      <c r="A49" s="21" t="s">
        <v>9</v>
      </c>
      <c r="B49" s="30"/>
      <c r="C49" s="30"/>
      <c r="D49" s="30"/>
      <c r="E49" s="30"/>
    </row>
    <row r="50" spans="1:5" x14ac:dyDescent="0.35">
      <c r="A50" s="23" t="s">
        <v>29</v>
      </c>
      <c r="B50" s="24">
        <v>0.1</v>
      </c>
      <c r="C50" s="30">
        <f>B50</f>
        <v>0.1</v>
      </c>
      <c r="D50" s="30"/>
      <c r="E50" s="30">
        <f>B50</f>
        <v>0.1</v>
      </c>
    </row>
    <row r="51" spans="1:5" x14ac:dyDescent="0.35">
      <c r="A51" s="23" t="s">
        <v>10</v>
      </c>
      <c r="B51" s="30">
        <v>0.02</v>
      </c>
      <c r="C51" s="30">
        <f t="shared" ref="C51:C54" si="15">B51</f>
        <v>0.02</v>
      </c>
      <c r="D51" s="30"/>
      <c r="E51" s="30">
        <f t="shared" ref="E51:E54" si="16">B51</f>
        <v>0.02</v>
      </c>
    </row>
    <row r="52" spans="1:5" x14ac:dyDescent="0.35">
      <c r="A52" s="23" t="s">
        <v>11</v>
      </c>
      <c r="B52" s="24">
        <v>0</v>
      </c>
      <c r="C52" s="30">
        <f t="shared" si="15"/>
        <v>0</v>
      </c>
      <c r="D52" s="30"/>
      <c r="E52" s="30">
        <f t="shared" si="16"/>
        <v>0</v>
      </c>
    </row>
    <row r="53" spans="1:5" x14ac:dyDescent="0.35">
      <c r="A53" s="23" t="s">
        <v>21</v>
      </c>
      <c r="B53" s="24">
        <v>0.01</v>
      </c>
      <c r="C53" s="30">
        <f t="shared" si="15"/>
        <v>0.01</v>
      </c>
      <c r="D53" s="30"/>
      <c r="E53" s="30">
        <f t="shared" si="16"/>
        <v>0.01</v>
      </c>
    </row>
    <row r="54" spans="1:5" x14ac:dyDescent="0.35">
      <c r="A54" s="31" t="s">
        <v>12</v>
      </c>
      <c r="B54" s="32">
        <v>0</v>
      </c>
      <c r="C54" s="32">
        <f t="shared" si="15"/>
        <v>0</v>
      </c>
      <c r="D54" s="32"/>
      <c r="E54" s="32">
        <f t="shared" si="16"/>
        <v>0</v>
      </c>
    </row>
    <row r="55" spans="1:5" x14ac:dyDescent="0.35">
      <c r="A55" s="21" t="s">
        <v>17</v>
      </c>
      <c r="B55" s="34">
        <f>SUM(B50:B54)</f>
        <v>0.13</v>
      </c>
      <c r="C55" s="34">
        <f t="shared" ref="C55" si="17">SUM(C50:C54)</f>
        <v>0.13</v>
      </c>
      <c r="D55" s="34"/>
      <c r="E55" s="34">
        <f>SUM(E50:E54)</f>
        <v>0.13</v>
      </c>
    </row>
    <row r="56" spans="1:5" x14ac:dyDescent="0.35">
      <c r="A56" s="21" t="s">
        <v>13</v>
      </c>
      <c r="B56" s="35"/>
      <c r="C56" s="35"/>
      <c r="D56" s="35"/>
      <c r="E56" s="35"/>
    </row>
    <row r="57" spans="1:5" x14ac:dyDescent="0.35">
      <c r="A57" s="23" t="s">
        <v>32</v>
      </c>
      <c r="B57" s="24">
        <v>4.5</v>
      </c>
      <c r="C57" s="24">
        <f>B57</f>
        <v>4.5</v>
      </c>
      <c r="D57" s="30"/>
      <c r="E57" s="24">
        <f>B57</f>
        <v>4.5</v>
      </c>
    </row>
    <row r="58" spans="1:5" x14ac:dyDescent="0.35">
      <c r="A58" s="23" t="s">
        <v>14</v>
      </c>
      <c r="B58" s="24">
        <f>0.2426*B57</f>
        <v>1.0917000000000001</v>
      </c>
      <c r="C58" s="24">
        <f>0.2426*C57</f>
        <v>1.0917000000000001</v>
      </c>
      <c r="D58" s="30"/>
      <c r="E58" s="24">
        <f>0.2426*E57</f>
        <v>1.0917000000000001</v>
      </c>
    </row>
    <row r="59" spans="1:5" x14ac:dyDescent="0.35">
      <c r="A59" s="36" t="s">
        <v>31</v>
      </c>
      <c r="B59" s="37">
        <v>0</v>
      </c>
      <c r="C59" s="37">
        <f>((C39-B69)*0.3/C39)*100</f>
        <v>3.375</v>
      </c>
      <c r="D59" s="37"/>
      <c r="E59" s="37">
        <f>((E39-B69)*0.3/E39)*100</f>
        <v>5.795454545454545</v>
      </c>
    </row>
    <row r="60" spans="1:5" x14ac:dyDescent="0.35">
      <c r="A60" s="38" t="s">
        <v>15</v>
      </c>
      <c r="B60" s="39">
        <f>0.2426*B59</f>
        <v>0</v>
      </c>
      <c r="C60" s="39">
        <f>0.2426*C59</f>
        <v>0.81877500000000003</v>
      </c>
      <c r="D60" s="39"/>
      <c r="E60" s="39">
        <f>0.2426*E59</f>
        <v>1.4059772727272726</v>
      </c>
    </row>
    <row r="61" spans="1:5" x14ac:dyDescent="0.35">
      <c r="A61" s="21" t="s">
        <v>18</v>
      </c>
      <c r="B61" s="34">
        <f>SUM(B57:B60)</f>
        <v>5.5917000000000003</v>
      </c>
      <c r="C61" s="34">
        <f>SUM(C57:C60)</f>
        <v>9.7854749999999999</v>
      </c>
      <c r="D61" s="34"/>
      <c r="E61" s="34">
        <f>SUM(E57:E60)</f>
        <v>12.793131818181818</v>
      </c>
    </row>
    <row r="62" spans="1:5" x14ac:dyDescent="0.35">
      <c r="A62" s="33" t="s">
        <v>20</v>
      </c>
      <c r="B62" s="34">
        <f>+B55+B61</f>
        <v>5.7217000000000002</v>
      </c>
      <c r="C62" s="34">
        <f t="shared" ref="C62" si="18">+C55+C61</f>
        <v>9.9154750000000007</v>
      </c>
      <c r="D62" s="34"/>
      <c r="E62" s="34">
        <f>+E55+E61</f>
        <v>12.923131818181819</v>
      </c>
    </row>
    <row r="63" spans="1:5" ht="6" customHeight="1" x14ac:dyDescent="0.35">
      <c r="A63" s="33"/>
      <c r="B63" s="34"/>
      <c r="C63" s="34"/>
      <c r="D63" s="34"/>
      <c r="E63" s="34"/>
    </row>
    <row r="64" spans="1:5" x14ac:dyDescent="0.35">
      <c r="A64" s="21" t="s">
        <v>19</v>
      </c>
      <c r="B64" s="34">
        <f>+B48+B55+B61</f>
        <v>37.1417</v>
      </c>
      <c r="C64" s="34">
        <f>+C48+C55+C61</f>
        <v>41.335475000000002</v>
      </c>
      <c r="D64" s="34"/>
      <c r="E64" s="34">
        <f>+E48+E55+E61</f>
        <v>44.343131818181817</v>
      </c>
    </row>
    <row r="65" spans="1:2" ht="6" customHeight="1" x14ac:dyDescent="0.35"/>
    <row r="66" spans="1:2" x14ac:dyDescent="0.35">
      <c r="A66" s="40" t="s">
        <v>22</v>
      </c>
      <c r="B66" s="41"/>
    </row>
    <row r="67" spans="1:2" x14ac:dyDescent="0.35">
      <c r="A67" s="41" t="s">
        <v>40</v>
      </c>
      <c r="B67" s="42">
        <v>71000</v>
      </c>
    </row>
    <row r="68" spans="1:2" x14ac:dyDescent="0.35">
      <c r="A68" s="41" t="s">
        <v>25</v>
      </c>
      <c r="B68" s="42">
        <f>7.5*B67</f>
        <v>532500</v>
      </c>
    </row>
    <row r="69" spans="1:2" x14ac:dyDescent="0.35">
      <c r="A69" s="41" t="s">
        <v>33</v>
      </c>
      <c r="B69" s="42">
        <f>B68/12</f>
        <v>44375</v>
      </c>
    </row>
    <row r="70" spans="1:2" ht="6" customHeight="1" x14ac:dyDescent="0.35">
      <c r="A70" s="41"/>
      <c r="B70" s="43"/>
    </row>
    <row r="71" spans="1:2" x14ac:dyDescent="0.35">
      <c r="A71" s="40" t="s">
        <v>26</v>
      </c>
      <c r="B71" s="43"/>
    </row>
    <row r="72" spans="1:2" x14ac:dyDescent="0.35">
      <c r="A72" s="41" t="s">
        <v>28</v>
      </c>
      <c r="B72" s="41"/>
    </row>
  </sheetData>
  <mergeCells count="1">
    <mergeCell ref="H5:I5"/>
  </mergeCells>
  <pageMargins left="0.39370078740157483" right="0.39370078740157483" top="0.59055118110236227" bottom="0.59055118110236227" header="0.31496062992125984" footer="0.31496062992125984"/>
  <pageSetup paperSize="9" orientation="landscape" r:id="rId1"/>
  <headerFooter>
    <oddHeader>&amp;C 2022-04-28&amp;R&amp;A</oddHeader>
    <oddFooter>&amp;L&amp;9&amp;F&amp;C&amp;9&amp;P (&amp;N)&amp;R&amp;9Siv Stjernborg</oddFooter>
  </headerFooter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220428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Jonsson Elisabet</dc:creator>
  <cp:lastModifiedBy>Heed Robert</cp:lastModifiedBy>
  <cp:lastPrinted>2022-04-25T09:22:04Z</cp:lastPrinted>
  <dcterms:created xsi:type="dcterms:W3CDTF">2015-04-23T09:05:02Z</dcterms:created>
  <dcterms:modified xsi:type="dcterms:W3CDTF">2022-05-03T07:44:03Z</dcterms:modified>
</cp:coreProperties>
</file>